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Risk Register" sheetId="2" state="visible" r:id="rId2"/>
    <sheet xmlns:r="http://schemas.openxmlformats.org/officeDocument/2006/relationships" name="Scoring" sheetId="3" state="visible" r:id="rId3"/>
  </sheets>
  <definedNames>
    <definedName name="_xlnm._FilterDatabase" localSheetId="1" hidden="1">'Risk Register'!$A$4:$S$19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B1F3A"/>
      <sz val="16"/>
    </font>
    <font>
      <i val="1"/>
      <color rgb="004B5A7A"/>
    </font>
    <font>
      <b val="1"/>
      <color rgb="00FFFFFF"/>
    </font>
    <font>
      <b val="1"/>
      <color rgb="001A6AE3"/>
    </font>
    <font>
      <b val="1"/>
    </font>
    <font>
      <color rgb="001A6AE3"/>
    </font>
  </fonts>
  <fills count="7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EF3C7"/>
      </patternFill>
    </fill>
    <fill>
      <patternFill patternType="solid">
        <fgColor rgb="00FDD9A8"/>
      </patternFill>
    </fill>
    <fill>
      <patternFill patternType="solid">
        <fgColor rgb="00F8B4B4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bottom style="thin">
        <color rgb="00D9E1E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0" fillId="3" borderId="0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6" borderId="0" applyAlignment="1" pivotButton="0" quotePrefix="0" xfId="0">
      <alignment horizontal="center"/>
    </xf>
  </cellXfs>
  <cellStyles count="1">
    <cellStyle name="Normal" xfId="0" builtinId="0" hidden="0"/>
  </cellStyles>
  <dxfs count="4">
    <dxf>
      <fill>
        <patternFill patternType="solid">
          <fgColor rgb="00F8B4B4"/>
        </patternFill>
      </fill>
    </dxf>
    <dxf>
      <fill>
        <patternFill patternType="solid">
          <fgColor rgb="00FDD9A8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Sample Risk Register</t>
        </is>
      </c>
    </row>
    <row r="3">
      <c r="A3" s="2" t="inlineStr">
        <is>
          <t>This workbook shows a completed information security risk register for ExampleCo, a fictional 40-person B2B SaaS company hosted on AWS. Use it to see what a finished register looks like, then build your own from your own risk assessment.</t>
        </is>
      </c>
    </row>
    <row r="4">
      <c r="A4" s="2" t="inlineStr">
        <is>
          <t>Each risk names the asset, the threat and the scenario, scores likelihood and impact from 1 to 5, and records the treatment, the controls, the owner and the residual risk after treatment. Scores and ratings calculate automatically.</t>
        </is>
      </c>
    </row>
    <row r="5">
      <c r="A5" s="2" t="inlineStr">
        <is>
          <t>The control references show how each risk traces to ISO/IEC 27001:2022 Annex A and the SOC 2 Trust Services Criteria. That trace is what auditors look for between the risk assessment and the Statement of Applicability.</t>
        </is>
      </c>
    </row>
    <row r="6">
      <c r="A6" s="2" t="inlineStr">
        <is>
          <t>Do not copy ExampleCo's ratings. Score risks against your own systems, threats and risk appetite, and have each owner approve the residual risk.</t>
        </is>
      </c>
    </row>
    <row r="7">
      <c r="A7" s="2" t="inlineStr">
        <is>
          <t>Related reading: https://www.nank.ai/docs/iso-27001-risk-assessment/</t>
        </is>
      </c>
    </row>
    <row r="9">
      <c r="A9" s="3" t="inlineStr">
        <is>
          <t>Free from nank.ai · https://www.nank.ai/templates-and-tools/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9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7" customWidth="1" min="2" max="2"/>
    <col width="16" customWidth="1" min="3" max="3"/>
    <col width="40" customWidth="1" min="4" max="4"/>
    <col width="11" customWidth="1" min="5" max="5"/>
    <col width="10" customWidth="1" min="6" max="6"/>
    <col width="10" customWidth="1" min="7" max="7"/>
    <col width="11" customWidth="1" min="8" max="8"/>
    <col width="11" customWidth="1" min="9" max="9"/>
    <col width="46" customWidth="1" min="10" max="10"/>
    <col width="16" customWidth="1" min="11" max="11"/>
    <col width="13" customWidth="1" min="12" max="12"/>
    <col width="13" customWidth="1" min="13" max="13"/>
    <col width="11" customWidth="1" min="14" max="14"/>
    <col width="10" customWidth="1" min="15" max="15"/>
    <col width="10" customWidth="1" min="16" max="16"/>
    <col width="11" customWidth="1" min="17" max="17"/>
    <col width="13" customWidth="1" min="18" max="18"/>
    <col width="12" customWidth="1" min="19" max="19"/>
  </cols>
  <sheetData>
    <row r="1">
      <c r="A1" s="1" t="inlineStr">
        <is>
          <t>Sample Risk Register</t>
        </is>
      </c>
    </row>
    <row r="2">
      <c r="A2" s="4" t="inlineStr">
        <is>
          <t>Fictional company: ExampleCo, a 40-person B2B SaaS company hosted on AWS. For illustration only.</t>
        </is>
      </c>
    </row>
    <row r="3">
      <c r="A3" s="4" t="inlineStr">
        <is>
          <t>Score = likelihood × impact. Rating: 1 to 4 Low, 5 to 9 Medium, 10 to 16 High, 20 to 25 Critical.</t>
        </is>
      </c>
    </row>
    <row r="4" ht="30" customHeight="1">
      <c r="A4" s="5" t="inlineStr">
        <is>
          <t>Risk ID</t>
        </is>
      </c>
      <c r="B4" s="5" t="inlineStr">
        <is>
          <t>Asset</t>
        </is>
      </c>
      <c r="C4" s="5" t="inlineStr">
        <is>
          <t>Threat</t>
        </is>
      </c>
      <c r="D4" s="5" t="inlineStr">
        <is>
          <t>Vulnerability or scenario</t>
        </is>
      </c>
      <c r="E4" s="5" t="inlineStr">
        <is>
          <t>Likelihood (1-5)</t>
        </is>
      </c>
      <c r="F4" s="5" t="inlineStr">
        <is>
          <t>Impact (1-5)</t>
        </is>
      </c>
      <c r="G4" s="5" t="inlineStr">
        <is>
          <t>Inherent score</t>
        </is>
      </c>
      <c r="H4" s="5" t="inlineStr">
        <is>
          <t>Inherent rating</t>
        </is>
      </c>
      <c r="I4" s="5" t="inlineStr">
        <is>
          <t>Treatment</t>
        </is>
      </c>
      <c r="J4" s="5" t="inlineStr">
        <is>
          <t>Controls</t>
        </is>
      </c>
      <c r="K4" s="5" t="inlineStr">
        <is>
          <t>ISO 27001 Annex A</t>
        </is>
      </c>
      <c r="L4" s="5" t="inlineStr">
        <is>
          <t>SOC 2 TSC</t>
        </is>
      </c>
      <c r="M4" s="5" t="inlineStr">
        <is>
          <t>Owner</t>
        </is>
      </c>
      <c r="N4" s="5" t="inlineStr">
        <is>
          <t>Residual likelihood</t>
        </is>
      </c>
      <c r="O4" s="5" t="inlineStr">
        <is>
          <t>Residual impact</t>
        </is>
      </c>
      <c r="P4" s="5" t="inlineStr">
        <is>
          <t>Residual score</t>
        </is>
      </c>
      <c r="Q4" s="5" t="inlineStr">
        <is>
          <t>Residual rating</t>
        </is>
      </c>
      <c r="R4" s="5" t="inlineStr">
        <is>
          <t>Status</t>
        </is>
      </c>
      <c r="S4" s="5" t="inlineStr">
        <is>
          <t>Review date</t>
        </is>
      </c>
    </row>
    <row r="5">
      <c r="A5" s="6" t="inlineStr">
        <is>
          <t>R-01</t>
        </is>
      </c>
      <c r="B5" s="7" t="inlineStr">
        <is>
          <t>Customer data</t>
        </is>
      </c>
      <c r="C5" s="7" t="inlineStr">
        <is>
          <t>External attacker</t>
        </is>
      </c>
      <c r="D5" s="7" t="inlineStr">
        <is>
          <t>Stolen employee credentials used to log in to production</t>
        </is>
      </c>
      <c r="E5" s="7" t="n">
        <v>4</v>
      </c>
      <c r="F5" s="7" t="n">
        <v>5</v>
      </c>
      <c r="G5" s="7">
        <f>E5*F5</f>
        <v/>
      </c>
      <c r="H5" s="7">
        <f>IF(G5&gt;=20,"Critical",IF(G5&gt;=10,"High",IF(G5&gt;=5,"Medium","Low")))</f>
        <v/>
      </c>
      <c r="I5" s="7" t="inlineStr">
        <is>
          <t>Mitigate</t>
        </is>
      </c>
      <c r="J5" s="7" t="inlineStr">
        <is>
          <t>SSO with phishing-resistant MFA, just-in-time admin access, impossible-travel alerts</t>
        </is>
      </c>
      <c r="K5" s="7" t="inlineStr">
        <is>
          <t>5.17, 8.2, 8.5, 8.16</t>
        </is>
      </c>
      <c r="L5" s="7" t="inlineStr">
        <is>
          <t>CC6.1, CC6.2</t>
        </is>
      </c>
      <c r="M5" s="7" t="inlineStr">
        <is>
          <t>CTO</t>
        </is>
      </c>
      <c r="N5" s="7" t="n">
        <v>2</v>
      </c>
      <c r="O5" s="7" t="n">
        <v>5</v>
      </c>
      <c r="P5" s="7">
        <f>N5*O5</f>
        <v/>
      </c>
      <c r="Q5" s="7">
        <f>IF(P5&gt;=20,"Critical",IF(P5&gt;=10,"High",IF(P5&gt;=5,"Medium","Low")))</f>
        <v/>
      </c>
      <c r="R5" s="7" t="inlineStr">
        <is>
          <t>Implemented</t>
        </is>
      </c>
      <c r="S5" s="7" t="inlineStr">
        <is>
          <t>[YYYY-MM-DD]</t>
        </is>
      </c>
    </row>
    <row r="6">
      <c r="A6" s="6" t="inlineStr">
        <is>
          <t>R-02</t>
        </is>
      </c>
      <c r="B6" s="7" t="inlineStr">
        <is>
          <t>Customer data</t>
        </is>
      </c>
      <c r="C6" s="7" t="inlineStr">
        <is>
          <t>External attacker</t>
        </is>
      </c>
      <c r="D6" s="7" t="inlineStr">
        <is>
          <t>Unpatched vulnerability in a public web application</t>
        </is>
      </c>
      <c r="E6" s="7" t="n">
        <v>3</v>
      </c>
      <c r="F6" s="7" t="n">
        <v>5</v>
      </c>
      <c r="G6" s="7">
        <f>E6*F6</f>
        <v/>
      </c>
      <c r="H6" s="7">
        <f>IF(G6&gt;=20,"Critical",IF(G6&gt;=10,"High",IF(G6&gt;=5,"Medium","Low")))</f>
        <v/>
      </c>
      <c r="I6" s="7" t="inlineStr">
        <is>
          <t>Mitigate</t>
        </is>
      </c>
      <c r="J6" s="7" t="inlineStr">
        <is>
          <t>Weekly scans, patch SLAs, WAF, annual penetration test</t>
        </is>
      </c>
      <c r="K6" s="7" t="inlineStr">
        <is>
          <t>8.8, 8.20, 8.29</t>
        </is>
      </c>
      <c r="L6" s="7" t="inlineStr">
        <is>
          <t>CC7.1</t>
        </is>
      </c>
      <c r="M6" s="7" t="inlineStr">
        <is>
          <t>Security Lead</t>
        </is>
      </c>
      <c r="N6" s="7" t="n">
        <v>2</v>
      </c>
      <c r="O6" s="7" t="n">
        <v>4</v>
      </c>
      <c r="P6" s="7">
        <f>N6*O6</f>
        <v/>
      </c>
      <c r="Q6" s="7">
        <f>IF(P6&gt;=20,"Critical",IF(P6&gt;=10,"High",IF(P6&gt;=5,"Medium","Low")))</f>
        <v/>
      </c>
      <c r="R6" s="7" t="inlineStr">
        <is>
          <t>Implemented</t>
        </is>
      </c>
      <c r="S6" s="7" t="inlineStr">
        <is>
          <t>[YYYY-MM-DD]</t>
        </is>
      </c>
    </row>
    <row r="7">
      <c r="A7" s="6" t="inlineStr">
        <is>
          <t>R-03</t>
        </is>
      </c>
      <c r="B7" s="7" t="inlineStr">
        <is>
          <t>Production service</t>
        </is>
      </c>
      <c r="C7" s="7" t="inlineStr">
        <is>
          <t>Ransomware</t>
        </is>
      </c>
      <c r="D7" s="7" t="inlineStr">
        <is>
          <t>Encryption of production databases and backups</t>
        </is>
      </c>
      <c r="E7" s="7" t="n">
        <v>2</v>
      </c>
      <c r="F7" s="7" t="n">
        <v>5</v>
      </c>
      <c r="G7" s="7">
        <f>E7*F7</f>
        <v/>
      </c>
      <c r="H7" s="7">
        <f>IF(G7&gt;=20,"Critical",IF(G7&gt;=10,"High",IF(G7&gt;=5,"Medium","Low")))</f>
        <v/>
      </c>
      <c r="I7" s="7" t="inlineStr">
        <is>
          <t>Mitigate</t>
        </is>
      </c>
      <c r="J7" s="7" t="inlineStr">
        <is>
          <t>Immutable cross-region backups, restore tests, EDR, least privilege</t>
        </is>
      </c>
      <c r="K7" s="7" t="inlineStr">
        <is>
          <t>8.7, 8.13, 5.30</t>
        </is>
      </c>
      <c r="L7" s="7" t="inlineStr">
        <is>
          <t>A1.2, CC6.8</t>
        </is>
      </c>
      <c r="M7" s="7" t="inlineStr">
        <is>
          <t>CTO</t>
        </is>
      </c>
      <c r="N7" s="7" t="n">
        <v>1</v>
      </c>
      <c r="O7" s="7" t="n">
        <v>4</v>
      </c>
      <c r="P7" s="7">
        <f>N7*O7</f>
        <v/>
      </c>
      <c r="Q7" s="7">
        <f>IF(P7&gt;=20,"Critical",IF(P7&gt;=10,"High",IF(P7&gt;=5,"Medium","Low")))</f>
        <v/>
      </c>
      <c r="R7" s="7" t="inlineStr">
        <is>
          <t>Implemented</t>
        </is>
      </c>
      <c r="S7" s="7" t="inlineStr">
        <is>
          <t>[YYYY-MM-DD]</t>
        </is>
      </c>
    </row>
    <row r="8">
      <c r="A8" s="6" t="inlineStr">
        <is>
          <t>R-04</t>
        </is>
      </c>
      <c r="B8" s="7" t="inlineStr">
        <is>
          <t>Customer data</t>
        </is>
      </c>
      <c r="C8" s="7" t="inlineStr">
        <is>
          <t>Insider</t>
        </is>
      </c>
      <c r="D8" s="7" t="inlineStr">
        <is>
          <t>Support engineer views tenant data without a business need</t>
        </is>
      </c>
      <c r="E8" s="7" t="n">
        <v>3</v>
      </c>
      <c r="F8" s="7" t="n">
        <v>4</v>
      </c>
      <c r="G8" s="7">
        <f>E8*F8</f>
        <v/>
      </c>
      <c r="H8" s="7">
        <f>IF(G8&gt;=20,"Critical",IF(G8&gt;=10,"High",IF(G8&gt;=5,"Medium","Low")))</f>
        <v/>
      </c>
      <c r="I8" s="7" t="inlineStr">
        <is>
          <t>Mitigate</t>
        </is>
      </c>
      <c r="J8" s="7" t="inlineStr">
        <is>
          <t>Role-based access, customer approval for support access, access logging and review</t>
        </is>
      </c>
      <c r="K8" s="7" t="inlineStr">
        <is>
          <t>8.3, 5.18, 8.15</t>
        </is>
      </c>
      <c r="L8" s="7" t="inlineStr">
        <is>
          <t>CC6.1, CC6.3</t>
        </is>
      </c>
      <c r="M8" s="7" t="inlineStr">
        <is>
          <t>CTO</t>
        </is>
      </c>
      <c r="N8" s="7" t="n">
        <v>2</v>
      </c>
      <c r="O8" s="7" t="n">
        <v>3</v>
      </c>
      <c r="P8" s="7">
        <f>N8*O8</f>
        <v/>
      </c>
      <c r="Q8" s="7">
        <f>IF(P8&gt;=20,"Critical",IF(P8&gt;=10,"High",IF(P8&gt;=5,"Medium","Low")))</f>
        <v/>
      </c>
      <c r="R8" s="7" t="inlineStr">
        <is>
          <t>Implemented</t>
        </is>
      </c>
      <c r="S8" s="7" t="inlineStr">
        <is>
          <t>[YYYY-MM-DD]</t>
        </is>
      </c>
    </row>
    <row r="9">
      <c r="A9" s="6" t="inlineStr">
        <is>
          <t>R-05</t>
        </is>
      </c>
      <c r="B9" s="7" t="inlineStr">
        <is>
          <t>Customer data</t>
        </is>
      </c>
      <c r="C9" s="7" t="inlineStr">
        <is>
          <t>Supplier</t>
        </is>
      </c>
      <c r="D9" s="7" t="inlineStr">
        <is>
          <t>Breach at a subprocessor that stores customer data</t>
        </is>
      </c>
      <c r="E9" s="7" t="n">
        <v>3</v>
      </c>
      <c r="F9" s="7" t="n">
        <v>4</v>
      </c>
      <c r="G9" s="7">
        <f>E9*F9</f>
        <v/>
      </c>
      <c r="H9" s="7">
        <f>IF(G9&gt;=20,"Critical",IF(G9&gt;=10,"High",IF(G9&gt;=5,"Medium","Low")))</f>
        <v/>
      </c>
      <c r="I9" s="7" t="inlineStr">
        <is>
          <t>Mitigate</t>
        </is>
      </c>
      <c r="J9" s="7" t="inlineStr">
        <is>
          <t>Vendor tiering, SOC 2 review, breach notice clauses, subprocessor list</t>
        </is>
      </c>
      <c r="K9" s="7" t="inlineStr">
        <is>
          <t>5.19 to 5.22</t>
        </is>
      </c>
      <c r="L9" s="7" t="inlineStr">
        <is>
          <t>CC9.2</t>
        </is>
      </c>
      <c r="M9" s="7" t="inlineStr">
        <is>
          <t>COO</t>
        </is>
      </c>
      <c r="N9" s="7" t="n">
        <v>2</v>
      </c>
      <c r="O9" s="7" t="n">
        <v>4</v>
      </c>
      <c r="P9" s="7">
        <f>N9*O9</f>
        <v/>
      </c>
      <c r="Q9" s="7">
        <f>IF(P9&gt;=20,"Critical",IF(P9&gt;=10,"High",IF(P9&gt;=5,"Medium","Low")))</f>
        <v/>
      </c>
      <c r="R9" s="7" t="inlineStr">
        <is>
          <t>Implemented</t>
        </is>
      </c>
      <c r="S9" s="7" t="inlineStr">
        <is>
          <t>[YYYY-MM-DD]</t>
        </is>
      </c>
    </row>
    <row r="10">
      <c r="A10" s="6" t="inlineStr">
        <is>
          <t>R-06</t>
        </is>
      </c>
      <c r="B10" s="7" t="inlineStr">
        <is>
          <t>Laptops</t>
        </is>
      </c>
      <c r="C10" s="7" t="inlineStr">
        <is>
          <t>Theft or loss</t>
        </is>
      </c>
      <c r="D10" s="7" t="inlineStr">
        <is>
          <t>Lost laptop with source code or customer files</t>
        </is>
      </c>
      <c r="E10" s="7" t="n">
        <v>3</v>
      </c>
      <c r="F10" s="7" t="n">
        <v>3</v>
      </c>
      <c r="G10" s="7">
        <f>E10*F10</f>
        <v/>
      </c>
      <c r="H10" s="7">
        <f>IF(G10&gt;=20,"Critical",IF(G10&gt;=10,"High",IF(G10&gt;=5,"Medium","Low")))</f>
        <v/>
      </c>
      <c r="I10" s="7" t="inlineStr">
        <is>
          <t>Mitigate</t>
        </is>
      </c>
      <c r="J10" s="7" t="inlineStr">
        <is>
          <t>Full disk encryption, MDM remote wipe, no local customer data</t>
        </is>
      </c>
      <c r="K10" s="7" t="inlineStr">
        <is>
          <t>8.1, 7.9</t>
        </is>
      </c>
      <c r="L10" s="7" t="inlineStr">
        <is>
          <t>CC6.1, CC6.7</t>
        </is>
      </c>
      <c r="M10" s="7" t="inlineStr">
        <is>
          <t>Security Lead</t>
        </is>
      </c>
      <c r="N10" s="7" t="n">
        <v>2</v>
      </c>
      <c r="O10" s="7" t="n">
        <v>2</v>
      </c>
      <c r="P10" s="7">
        <f>N10*O10</f>
        <v/>
      </c>
      <c r="Q10" s="7">
        <f>IF(P10&gt;=20,"Critical",IF(P10&gt;=10,"High",IF(P10&gt;=5,"Medium","Low")))</f>
        <v/>
      </c>
      <c r="R10" s="7" t="inlineStr">
        <is>
          <t>Implemented</t>
        </is>
      </c>
      <c r="S10" s="7" t="inlineStr">
        <is>
          <t>[YYYY-MM-DD]</t>
        </is>
      </c>
    </row>
    <row r="11">
      <c r="A11" s="6" t="inlineStr">
        <is>
          <t>R-07</t>
        </is>
      </c>
      <c r="B11" s="7" t="inlineStr">
        <is>
          <t>Email</t>
        </is>
      </c>
      <c r="C11" s="7" t="inlineStr">
        <is>
          <t>Phishing</t>
        </is>
      </c>
      <c r="D11" s="7" t="inlineStr">
        <is>
          <t>Business email compromise leading to fraudulent payment</t>
        </is>
      </c>
      <c r="E11" s="7" t="n">
        <v>4</v>
      </c>
      <c r="F11" s="7" t="n">
        <v>3</v>
      </c>
      <c r="G11" s="7">
        <f>E11*F11</f>
        <v/>
      </c>
      <c r="H11" s="7">
        <f>IF(G11&gt;=20,"Critical",IF(G11&gt;=10,"High",IF(G11&gt;=5,"Medium","Low")))</f>
        <v/>
      </c>
      <c r="I11" s="7" t="inlineStr">
        <is>
          <t>Mitigate</t>
        </is>
      </c>
      <c r="J11" s="7" t="inlineStr">
        <is>
          <t>Phishing training, DMARC, payment call-back verification, two-person approval</t>
        </is>
      </c>
      <c r="K11" s="7" t="inlineStr">
        <is>
          <t>6.3, 5.3, 8.23</t>
        </is>
      </c>
      <c r="L11" s="7" t="inlineStr">
        <is>
          <t>CC2.2, CC6.8</t>
        </is>
      </c>
      <c r="M11" s="7" t="inlineStr">
        <is>
          <t>COO</t>
        </is>
      </c>
      <c r="N11" s="7" t="n">
        <v>2</v>
      </c>
      <c r="O11" s="7" t="n">
        <v>3</v>
      </c>
      <c r="P11" s="7">
        <f>N11*O11</f>
        <v/>
      </c>
      <c r="Q11" s="7">
        <f>IF(P11&gt;=20,"Critical",IF(P11&gt;=10,"High",IF(P11&gt;=5,"Medium","Low")))</f>
        <v/>
      </c>
      <c r="R11" s="7" t="inlineStr">
        <is>
          <t>In progress</t>
        </is>
      </c>
      <c r="S11" s="7" t="inlineStr">
        <is>
          <t>[YYYY-MM-DD]</t>
        </is>
      </c>
    </row>
    <row r="12">
      <c r="A12" s="6" t="inlineStr">
        <is>
          <t>R-08</t>
        </is>
      </c>
      <c r="B12" s="7" t="inlineStr">
        <is>
          <t>Production service</t>
        </is>
      </c>
      <c r="C12" s="7" t="inlineStr">
        <is>
          <t>Cloud outage</t>
        </is>
      </c>
      <c r="D12" s="7" t="inlineStr">
        <is>
          <t>Loss of an AWS availability zone or region</t>
        </is>
      </c>
      <c r="E12" s="7" t="n">
        <v>2</v>
      </c>
      <c r="F12" s="7" t="n">
        <v>4</v>
      </c>
      <c r="G12" s="7">
        <f>E12*F12</f>
        <v/>
      </c>
      <c r="H12" s="7">
        <f>IF(G12&gt;=20,"Critical",IF(G12&gt;=10,"High",IF(G12&gt;=5,"Medium","Low")))</f>
        <v/>
      </c>
      <c r="I12" s="7" t="inlineStr">
        <is>
          <t>Mitigate</t>
        </is>
      </c>
      <c r="J12" s="7" t="inlineStr">
        <is>
          <t>Multi-AZ deployment, cross-region backups, DR plan tested annually</t>
        </is>
      </c>
      <c r="K12" s="7" t="inlineStr">
        <is>
          <t>8.14, 5.30</t>
        </is>
      </c>
      <c r="L12" s="7" t="inlineStr">
        <is>
          <t>A1.2, A1.3</t>
        </is>
      </c>
      <c r="M12" s="7" t="inlineStr">
        <is>
          <t>CTO</t>
        </is>
      </c>
      <c r="N12" s="7" t="n">
        <v>2</v>
      </c>
      <c r="O12" s="7" t="n">
        <v>3</v>
      </c>
      <c r="P12" s="7">
        <f>N12*O12</f>
        <v/>
      </c>
      <c r="Q12" s="7">
        <f>IF(P12&gt;=20,"Critical",IF(P12&gt;=10,"High",IF(P12&gt;=5,"Medium","Low")))</f>
        <v/>
      </c>
      <c r="R12" s="7" t="inlineStr">
        <is>
          <t>Implemented</t>
        </is>
      </c>
      <c r="S12" s="7" t="inlineStr">
        <is>
          <t>[YYYY-MM-DD]</t>
        </is>
      </c>
    </row>
    <row r="13">
      <c r="A13" s="6" t="inlineStr">
        <is>
          <t>R-09</t>
        </is>
      </c>
      <c r="B13" s="7" t="inlineStr">
        <is>
          <t>Source code</t>
        </is>
      </c>
      <c r="C13" s="7" t="inlineStr">
        <is>
          <t>Supply chain</t>
        </is>
      </c>
      <c r="D13" s="7" t="inlineStr">
        <is>
          <t>Malicious or vulnerable open source dependency</t>
        </is>
      </c>
      <c r="E13" s="7" t="n">
        <v>3</v>
      </c>
      <c r="F13" s="7" t="n">
        <v>4</v>
      </c>
      <c r="G13" s="7">
        <f>E13*F13</f>
        <v/>
      </c>
      <c r="H13" s="7">
        <f>IF(G13&gt;=20,"Critical",IF(G13&gt;=10,"High",IF(G13&gt;=5,"Medium","Low")))</f>
        <v/>
      </c>
      <c r="I13" s="7" t="inlineStr">
        <is>
          <t>Mitigate</t>
        </is>
      </c>
      <c r="J13" s="7" t="inlineStr">
        <is>
          <t>Dependency scanning, pinned versions, review of new libraries</t>
        </is>
      </c>
      <c r="K13" s="7" t="inlineStr">
        <is>
          <t>8.28, 5.21</t>
        </is>
      </c>
      <c r="L13" s="7" t="inlineStr">
        <is>
          <t>CC8.1</t>
        </is>
      </c>
      <c r="M13" s="7" t="inlineStr">
        <is>
          <t>CTO</t>
        </is>
      </c>
      <c r="N13" s="7" t="n">
        <v>2</v>
      </c>
      <c r="O13" s="7" t="n">
        <v>3</v>
      </c>
      <c r="P13" s="7">
        <f>N13*O13</f>
        <v/>
      </c>
      <c r="Q13" s="7">
        <f>IF(P13&gt;=20,"Critical",IF(P13&gt;=10,"High",IF(P13&gt;=5,"Medium","Low")))</f>
        <v/>
      </c>
      <c r="R13" s="7" t="inlineStr">
        <is>
          <t>Implemented</t>
        </is>
      </c>
      <c r="S13" s="7" t="inlineStr">
        <is>
          <t>[YYYY-MM-DD]</t>
        </is>
      </c>
    </row>
    <row r="14">
      <c r="A14" s="6" t="inlineStr">
        <is>
          <t>R-10</t>
        </is>
      </c>
      <c r="B14" s="7" t="inlineStr">
        <is>
          <t>Customer data</t>
        </is>
      </c>
      <c r="C14" s="7" t="inlineStr">
        <is>
          <t>Configuration error</t>
        </is>
      </c>
      <c r="D14" s="7" t="inlineStr">
        <is>
          <t>Public storage bucket exposes customer files</t>
        </is>
      </c>
      <c r="E14" s="7" t="n">
        <v>2</v>
      </c>
      <c r="F14" s="7" t="n">
        <v>5</v>
      </c>
      <c r="G14" s="7">
        <f>E14*F14</f>
        <v/>
      </c>
      <c r="H14" s="7">
        <f>IF(G14&gt;=20,"Critical",IF(G14&gt;=10,"High",IF(G14&gt;=5,"Medium","Low")))</f>
        <v/>
      </c>
      <c r="I14" s="7" t="inlineStr">
        <is>
          <t>Mitigate</t>
        </is>
      </c>
      <c r="J14" s="7" t="inlineStr">
        <is>
          <t>Block public access at account level, AWS Config rules, IaC review</t>
        </is>
      </c>
      <c r="K14" s="7" t="inlineStr">
        <is>
          <t>8.9, 8.32</t>
        </is>
      </c>
      <c r="L14" s="7" t="inlineStr">
        <is>
          <t>CC7.1, CC8.1</t>
        </is>
      </c>
      <c r="M14" s="7" t="inlineStr">
        <is>
          <t>CTO</t>
        </is>
      </c>
      <c r="N14" s="7" t="n">
        <v>1</v>
      </c>
      <c r="O14" s="7" t="n">
        <v>5</v>
      </c>
      <c r="P14" s="7">
        <f>N14*O14</f>
        <v/>
      </c>
      <c r="Q14" s="7">
        <f>IF(P14&gt;=20,"Critical",IF(P14&gt;=10,"High",IF(P14&gt;=5,"Medium","Low")))</f>
        <v/>
      </c>
      <c r="R14" s="7" t="inlineStr">
        <is>
          <t>Implemented</t>
        </is>
      </c>
      <c r="S14" s="7" t="inlineStr">
        <is>
          <t>[YYYY-MM-DD]</t>
        </is>
      </c>
    </row>
    <row r="15">
      <c r="A15" s="6" t="inlineStr">
        <is>
          <t>R-11</t>
        </is>
      </c>
      <c r="B15" s="7" t="inlineStr">
        <is>
          <t>Personal information</t>
        </is>
      </c>
      <c r="C15" s="7" t="inlineStr">
        <is>
          <t>Legal</t>
        </is>
      </c>
      <c r="D15" s="7" t="inlineStr">
        <is>
          <t>Breach notification missed under PIPEDA, Law 25 or US state law</t>
        </is>
      </c>
      <c r="E15" s="7" t="n">
        <v>2</v>
      </c>
      <c r="F15" s="7" t="n">
        <v>4</v>
      </c>
      <c r="G15" s="7">
        <f>E15*F15</f>
        <v/>
      </c>
      <c r="H15" s="7">
        <f>IF(G15&gt;=20,"Critical",IF(G15&gt;=10,"High",IF(G15&gt;=5,"Medium","Low")))</f>
        <v/>
      </c>
      <c r="I15" s="7" t="inlineStr">
        <is>
          <t>Mitigate</t>
        </is>
      </c>
      <c r="J15" s="7" t="inlineStr">
        <is>
          <t>Incident Response Plan with legal notification table, counsel on retainer</t>
        </is>
      </c>
      <c r="K15" s="7" t="inlineStr">
        <is>
          <t>5.24, 5.26, 5.31</t>
        </is>
      </c>
      <c r="L15" s="7" t="inlineStr">
        <is>
          <t>CC7.4</t>
        </is>
      </c>
      <c r="M15" s="7" t="inlineStr">
        <is>
          <t>COO</t>
        </is>
      </c>
      <c r="N15" s="7" t="n">
        <v>1</v>
      </c>
      <c r="O15" s="7" t="n">
        <v>3</v>
      </c>
      <c r="P15" s="7">
        <f>N15*O15</f>
        <v/>
      </c>
      <c r="Q15" s="7">
        <f>IF(P15&gt;=20,"Critical",IF(P15&gt;=10,"High",IF(P15&gt;=5,"Medium","Low")))</f>
        <v/>
      </c>
      <c r="R15" s="7" t="inlineStr">
        <is>
          <t>Implemented</t>
        </is>
      </c>
      <c r="S15" s="7" t="inlineStr">
        <is>
          <t>[YYYY-MM-DD]</t>
        </is>
      </c>
    </row>
    <row r="16">
      <c r="A16" s="6" t="inlineStr">
        <is>
          <t>R-12</t>
        </is>
      </c>
      <c r="B16" s="7" t="inlineStr">
        <is>
          <t>Personal information</t>
        </is>
      </c>
      <c r="C16" s="7" t="inlineStr">
        <is>
          <t>Legal</t>
        </is>
      </c>
      <c r="D16" s="7" t="inlineStr">
        <is>
          <t>Retaining customer data longer than the contract allows</t>
        </is>
      </c>
      <c r="E16" s="7" t="n">
        <v>3</v>
      </c>
      <c r="F16" s="7" t="n">
        <v>3</v>
      </c>
      <c r="G16" s="7">
        <f>E16*F16</f>
        <v/>
      </c>
      <c r="H16" s="7">
        <f>IF(G16&gt;=20,"Critical",IF(G16&gt;=10,"High",IF(G16&gt;=5,"Medium","Low")))</f>
        <v/>
      </c>
      <c r="I16" s="7" t="inlineStr">
        <is>
          <t>Mitigate</t>
        </is>
      </c>
      <c r="J16" s="7" t="inlineStr">
        <is>
          <t>Retention schedule, automated deletion 60 days after contract end</t>
        </is>
      </c>
      <c r="K16" s="7" t="inlineStr">
        <is>
          <t>8.10, 5.33</t>
        </is>
      </c>
      <c r="L16" s="7" t="inlineStr">
        <is>
          <t>C1.2</t>
        </is>
      </c>
      <c r="M16" s="7" t="inlineStr">
        <is>
          <t>CTO</t>
        </is>
      </c>
      <c r="N16" s="7" t="n">
        <v>2</v>
      </c>
      <c r="O16" s="7" t="n">
        <v>2</v>
      </c>
      <c r="P16" s="7">
        <f>N16*O16</f>
        <v/>
      </c>
      <c r="Q16" s="7">
        <f>IF(P16&gt;=20,"Critical",IF(P16&gt;=10,"High",IF(P16&gt;=5,"Medium","Low")))</f>
        <v/>
      </c>
      <c r="R16" s="7" t="inlineStr">
        <is>
          <t>In progress</t>
        </is>
      </c>
      <c r="S16" s="7" t="inlineStr">
        <is>
          <t>[YYYY-MM-DD]</t>
        </is>
      </c>
    </row>
    <row r="17">
      <c r="A17" s="6" t="inlineStr">
        <is>
          <t>R-13</t>
        </is>
      </c>
      <c r="B17" s="7" t="inlineStr">
        <is>
          <t>AI features</t>
        </is>
      </c>
      <c r="C17" s="7" t="inlineStr">
        <is>
          <t>Data leakage</t>
        </is>
      </c>
      <c r="D17" s="7" t="inlineStr">
        <is>
          <t>Customer data sent to a third-party AI model is retained or used for training</t>
        </is>
      </c>
      <c r="E17" s="7" t="n">
        <v>2</v>
      </c>
      <c r="F17" s="7" t="n">
        <v>4</v>
      </c>
      <c r="G17" s="7">
        <f>E17*F17</f>
        <v/>
      </c>
      <c r="H17" s="7">
        <f>IF(G17&gt;=20,"Critical",IF(G17&gt;=10,"High",IF(G17&gt;=5,"Medium","Low")))</f>
        <v/>
      </c>
      <c r="I17" s="7" t="inlineStr">
        <is>
          <t>Mitigate</t>
        </is>
      </c>
      <c r="J17" s="7" t="inlineStr">
        <is>
          <t>Zero-retention API terms, contract ban on training, data minimization in prompts</t>
        </is>
      </c>
      <c r="K17" s="7" t="inlineStr">
        <is>
          <t>5.20, 5.34</t>
        </is>
      </c>
      <c r="L17" s="7" t="inlineStr">
        <is>
          <t>CC9.2, C1.1</t>
        </is>
      </c>
      <c r="M17" s="7" t="inlineStr">
        <is>
          <t>CTO</t>
        </is>
      </c>
      <c r="N17" s="7" t="n">
        <v>1</v>
      </c>
      <c r="O17" s="7" t="n">
        <v>3</v>
      </c>
      <c r="P17" s="7">
        <f>N17*O17</f>
        <v/>
      </c>
      <c r="Q17" s="7">
        <f>IF(P17&gt;=20,"Critical",IF(P17&gt;=10,"High",IF(P17&gt;=5,"Medium","Low")))</f>
        <v/>
      </c>
      <c r="R17" s="7" t="inlineStr">
        <is>
          <t>Implemented</t>
        </is>
      </c>
      <c r="S17" s="7" t="inlineStr">
        <is>
          <t>[YYYY-MM-DD]</t>
        </is>
      </c>
    </row>
    <row r="18">
      <c r="A18" s="6" t="inlineStr">
        <is>
          <t>R-14</t>
        </is>
      </c>
      <c r="B18" s="7" t="inlineStr">
        <is>
          <t>Key staff</t>
        </is>
      </c>
      <c r="C18" s="7" t="inlineStr">
        <is>
          <t>People</t>
        </is>
      </c>
      <c r="D18" s="7" t="inlineStr">
        <is>
          <t>Only one engineer knows how to restore the database</t>
        </is>
      </c>
      <c r="E18" s="7" t="n">
        <v>3</v>
      </c>
      <c r="F18" s="7" t="n">
        <v>3</v>
      </c>
      <c r="G18" s="7">
        <f>E18*F18</f>
        <v/>
      </c>
      <c r="H18" s="7">
        <f>IF(G18&gt;=20,"Critical",IF(G18&gt;=10,"High",IF(G18&gt;=5,"Medium","Low")))</f>
        <v/>
      </c>
      <c r="I18" s="7" t="inlineStr">
        <is>
          <t>Mitigate</t>
        </is>
      </c>
      <c r="J18" s="7" t="inlineStr">
        <is>
          <t>Documented runbooks, cross-training, quarterly restore test by rotating staff</t>
        </is>
      </c>
      <c r="K18" s="7" t="inlineStr">
        <is>
          <t>5.37, 8.13</t>
        </is>
      </c>
      <c r="L18" s="7" t="inlineStr">
        <is>
          <t>A1.3</t>
        </is>
      </c>
      <c r="M18" s="7" t="inlineStr">
        <is>
          <t>CTO</t>
        </is>
      </c>
      <c r="N18" s="7" t="n">
        <v>2</v>
      </c>
      <c r="O18" s="7" t="n">
        <v>2</v>
      </c>
      <c r="P18" s="7">
        <f>N18*O18</f>
        <v/>
      </c>
      <c r="Q18" s="7">
        <f>IF(P18&gt;=20,"Critical",IF(P18&gt;=10,"High",IF(P18&gt;=5,"Medium","Low")))</f>
        <v/>
      </c>
      <c r="R18" s="7" t="inlineStr">
        <is>
          <t>Planned</t>
        </is>
      </c>
      <c r="S18" s="7" t="inlineStr">
        <is>
          <t>[YYYY-MM-DD]</t>
        </is>
      </c>
    </row>
    <row r="19">
      <c r="A19" s="6" t="inlineStr">
        <is>
          <t>R-15</t>
        </is>
      </c>
      <c r="B19" s="7" t="inlineStr">
        <is>
          <t>Office premises</t>
        </is>
      </c>
      <c r="C19" s="7" t="inlineStr">
        <is>
          <t>Physical</t>
        </is>
      </c>
      <c r="D19" s="7" t="inlineStr">
        <is>
          <t>Unauthorized access to company premises</t>
        </is>
      </c>
      <c r="E19" s="7" t="n">
        <v>1</v>
      </c>
      <c r="F19" s="7" t="n">
        <v>2</v>
      </c>
      <c r="G19" s="7">
        <f>E19*F19</f>
        <v/>
      </c>
      <c r="H19" s="7">
        <f>IF(G19&gt;=20,"Critical",IF(G19&gt;=10,"High",IF(G19&gt;=5,"Medium","Low")))</f>
        <v/>
      </c>
      <c r="I19" s="7" t="inlineStr">
        <is>
          <t>Accept</t>
        </is>
      </c>
      <c r="J19" s="7" t="inlineStr">
        <is>
          <t>Remote-first with no offices. Risk accepted by the CEO.</t>
        </is>
      </c>
      <c r="K19" s="7" t="inlineStr">
        <is>
          <t>N/A</t>
        </is>
      </c>
      <c r="L19" s="7" t="inlineStr">
        <is>
          <t>CC6.4</t>
        </is>
      </c>
      <c r="M19" s="7" t="inlineStr">
        <is>
          <t>CEO</t>
        </is>
      </c>
      <c r="N19" s="7" t="n">
        <v>1</v>
      </c>
      <c r="O19" s="7" t="n">
        <v>2</v>
      </c>
      <c r="P19" s="7">
        <f>N19*O19</f>
        <v/>
      </c>
      <c r="Q19" s="7">
        <f>IF(P19&gt;=20,"Critical",IF(P19&gt;=10,"High",IF(P19&gt;=5,"Medium","Low")))</f>
        <v/>
      </c>
      <c r="R19" s="7" t="inlineStr">
        <is>
          <t>Accepted</t>
        </is>
      </c>
      <c r="S19" s="7" t="inlineStr">
        <is>
          <t>[YYYY-MM-DD]</t>
        </is>
      </c>
    </row>
  </sheetData>
  <autoFilter ref="A4:S19"/>
  <conditionalFormatting sqref="H5:H39">
    <cfRule type="cellIs" priority="1" operator="equal" dxfId="0">
      <formula>"Critical"</formula>
    </cfRule>
    <cfRule type="cellIs" priority="2" operator="equal" dxfId="1">
      <formula>"High"</formula>
    </cfRule>
    <cfRule type="cellIs" priority="3" operator="equal" dxfId="2">
      <formula>"Medium"</formula>
    </cfRule>
    <cfRule type="cellIs" priority="4" operator="equal" dxfId="3">
      <formula>"Low"</formula>
    </cfRule>
  </conditionalFormatting>
  <conditionalFormatting sqref="Q5:Q39">
    <cfRule type="cellIs" priority="5" operator="equal" dxfId="0">
      <formula>"Critical"</formula>
    </cfRule>
    <cfRule type="cellIs" priority="6" operator="equal" dxfId="1">
      <formula>"High"</formula>
    </cfRule>
    <cfRule type="cellIs" priority="7" operator="equal" dxfId="2">
      <formula>"Medium"</formula>
    </cfRule>
    <cfRule type="cellIs" priority="8" operator="equal" dxfId="3">
      <formula>"Low"</formula>
    </cfRule>
  </conditionalFormatting>
  <dataValidations count="6">
    <dataValidation sqref="I5:I39" showDropDown="0" showInputMessage="0" showErrorMessage="0" allowBlank="1" type="list">
      <formula1>"Mitigate,Transfer,Avoid,Accept"</formula1>
    </dataValidation>
    <dataValidation sqref="R5:R39" showDropDown="0" showInputMessage="0" showErrorMessage="0" allowBlank="1" type="list">
      <formula1>"Planned,In progress,Implemented,Accepted"</formula1>
    </dataValidation>
    <dataValidation sqref="E5:E39" showDropDown="0" showInputMessage="0" showErrorMessage="0" allowBlank="1" type="whole" operator="between">
      <formula1>1</formula1>
      <formula2>5</formula2>
    </dataValidation>
    <dataValidation sqref="F5:F39" showDropDown="0" showInputMessage="0" showErrorMessage="0" allowBlank="1" type="whole" operator="between">
      <formula1>1</formula1>
      <formula2>5</formula2>
    </dataValidation>
    <dataValidation sqref="N5:N39" showDropDown="0" showInputMessage="0" showErrorMessage="0" allowBlank="1" type="whole" operator="between">
      <formula1>1</formula1>
      <formula2>5</formula2>
    </dataValidation>
    <dataValidation sqref="O5:O39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11" customWidth="1" min="1" max="1"/>
    <col width="15" customWidth="1" min="2" max="2"/>
    <col width="36" customWidth="1" min="3" max="3"/>
    <col width="3" customWidth="1" min="4" max="4"/>
    <col width="8" customWidth="1" min="5" max="5"/>
    <col width="13" customWidth="1" min="6" max="6"/>
    <col width="44" customWidth="1" min="7" max="7"/>
  </cols>
  <sheetData>
    <row r="1">
      <c r="A1" s="1" t="inlineStr">
        <is>
          <t>Scoring scales and heat map</t>
        </is>
      </c>
    </row>
    <row r="2">
      <c r="A2" s="4" t="inlineStr">
        <is>
          <t>The heat map counts inherent risks in each likelihood and impact cell.</t>
        </is>
      </c>
    </row>
    <row r="4">
      <c r="A4" s="8" t="inlineStr">
        <is>
          <t>Likelihood</t>
        </is>
      </c>
      <c r="E4" s="8" t="inlineStr">
        <is>
          <t>Impact</t>
        </is>
      </c>
    </row>
    <row r="5">
      <c r="A5" t="n">
        <v>1</v>
      </c>
      <c r="B5" t="inlineStr">
        <is>
          <t>Rare</t>
        </is>
      </c>
      <c r="C5" t="inlineStr">
        <is>
          <t>Not expected in the next 3 years</t>
        </is>
      </c>
      <c r="E5" t="n">
        <v>1</v>
      </c>
      <c r="F5" t="inlineStr">
        <is>
          <t>Negligible</t>
        </is>
      </c>
      <c r="G5" t="inlineStr">
        <is>
          <t>No customer impact, no data exposure</t>
        </is>
      </c>
    </row>
    <row r="6">
      <c r="A6" t="n">
        <v>2</v>
      </c>
      <c r="B6" t="inlineStr">
        <is>
          <t>Unlikely</t>
        </is>
      </c>
      <c r="C6" t="inlineStr">
        <is>
          <t>Could happen once in 3 years</t>
        </is>
      </c>
      <c r="E6" t="n">
        <v>2</v>
      </c>
      <c r="F6" t="inlineStr">
        <is>
          <t>Minor</t>
        </is>
      </c>
      <c r="G6" t="inlineStr">
        <is>
          <t>Brief internal disruption, no customer data affected</t>
        </is>
      </c>
    </row>
    <row r="7">
      <c r="A7" t="n">
        <v>3</v>
      </c>
      <c r="B7" t="inlineStr">
        <is>
          <t>Possible</t>
        </is>
      </c>
      <c r="C7" t="inlineStr">
        <is>
          <t>Could happen once a year</t>
        </is>
      </c>
      <c r="E7" t="n">
        <v>3</v>
      </c>
      <c r="F7" t="inlineStr">
        <is>
          <t>Moderate</t>
        </is>
      </c>
      <c r="G7" t="inlineStr">
        <is>
          <t>Limited customer impact or a small data exposure</t>
        </is>
      </c>
    </row>
    <row r="8">
      <c r="A8" t="n">
        <v>4</v>
      </c>
      <c r="B8" t="inlineStr">
        <is>
          <t>Likely</t>
        </is>
      </c>
      <c r="C8" t="inlineStr">
        <is>
          <t>Expected several times a year</t>
        </is>
      </c>
      <c r="E8" t="n">
        <v>4</v>
      </c>
      <c r="F8" t="inlineStr">
        <is>
          <t>Major</t>
        </is>
      </c>
      <c r="G8" t="inlineStr">
        <is>
          <t>Breach notification, contract breach or outage over 8 hours</t>
        </is>
      </c>
    </row>
    <row r="9">
      <c r="A9" t="n">
        <v>5</v>
      </c>
      <c r="B9" t="inlineStr">
        <is>
          <t>Almost certain</t>
        </is>
      </c>
      <c r="C9" t="inlineStr">
        <is>
          <t>Expected monthly or more</t>
        </is>
      </c>
      <c r="E9" t="n">
        <v>5</v>
      </c>
      <c r="F9" t="inlineStr">
        <is>
          <t>Severe</t>
        </is>
      </c>
      <c r="G9" t="inlineStr">
        <is>
          <t>Large breach, regulatory action or loss of key customers</t>
        </is>
      </c>
    </row>
    <row r="12">
      <c r="A12" s="8" t="inlineStr">
        <is>
          <t>Heat map (count of inherent risks)</t>
        </is>
      </c>
    </row>
    <row r="13">
      <c r="B13" t="inlineStr">
        <is>
          <t>Likelihood ↓ / Impact →</t>
        </is>
      </c>
      <c r="C13" s="8" t="n">
        <v>1</v>
      </c>
      <c r="D13" s="8" t="n">
        <v>2</v>
      </c>
      <c r="E13" s="8" t="n">
        <v>3</v>
      </c>
      <c r="F13" s="8" t="n">
        <v>4</v>
      </c>
      <c r="G13" s="8" t="n">
        <v>5</v>
      </c>
    </row>
    <row r="14">
      <c r="B14" s="8" t="n">
        <v>5</v>
      </c>
      <c r="C14" s="9">
        <f>COUNTIFS('Risk Register'!$E$5:$E$39,5,'Risk Register'!$F$5:$F$39,1)</f>
        <v/>
      </c>
      <c r="D14" s="10">
        <f>COUNTIFS('Risk Register'!$E$5:$E$39,5,'Risk Register'!$F$5:$F$39,2)</f>
        <v/>
      </c>
      <c r="E14" s="10">
        <f>COUNTIFS('Risk Register'!$E$5:$E$39,5,'Risk Register'!$F$5:$F$39,3)</f>
        <v/>
      </c>
      <c r="F14" s="11">
        <f>COUNTIFS('Risk Register'!$E$5:$E$39,5,'Risk Register'!$F$5:$F$39,4)</f>
        <v/>
      </c>
      <c r="G14" s="11">
        <f>COUNTIFS('Risk Register'!$E$5:$E$39,5,'Risk Register'!$F$5:$F$39,5)</f>
        <v/>
      </c>
    </row>
    <row r="15">
      <c r="B15" s="8" t="n">
        <v>4</v>
      </c>
      <c r="C15" s="12">
        <f>COUNTIFS('Risk Register'!$E$5:$E$39,4,'Risk Register'!$F$5:$F$39,1)</f>
        <v/>
      </c>
      <c r="D15" s="9">
        <f>COUNTIFS('Risk Register'!$E$5:$E$39,4,'Risk Register'!$F$5:$F$39,2)</f>
        <v/>
      </c>
      <c r="E15" s="10">
        <f>COUNTIFS('Risk Register'!$E$5:$E$39,4,'Risk Register'!$F$5:$F$39,3)</f>
        <v/>
      </c>
      <c r="F15" s="10">
        <f>COUNTIFS('Risk Register'!$E$5:$E$39,4,'Risk Register'!$F$5:$F$39,4)</f>
        <v/>
      </c>
      <c r="G15" s="11">
        <f>COUNTIFS('Risk Register'!$E$5:$E$39,4,'Risk Register'!$F$5:$F$39,5)</f>
        <v/>
      </c>
    </row>
    <row r="16">
      <c r="B16" s="8" t="n">
        <v>3</v>
      </c>
      <c r="C16" s="12">
        <f>COUNTIFS('Risk Register'!$E$5:$E$39,3,'Risk Register'!$F$5:$F$39,1)</f>
        <v/>
      </c>
      <c r="D16" s="9">
        <f>COUNTIFS('Risk Register'!$E$5:$E$39,3,'Risk Register'!$F$5:$F$39,2)</f>
        <v/>
      </c>
      <c r="E16" s="9">
        <f>COUNTIFS('Risk Register'!$E$5:$E$39,3,'Risk Register'!$F$5:$F$39,3)</f>
        <v/>
      </c>
      <c r="F16" s="10">
        <f>COUNTIFS('Risk Register'!$E$5:$E$39,3,'Risk Register'!$F$5:$F$39,4)</f>
        <v/>
      </c>
      <c r="G16" s="10">
        <f>COUNTIFS('Risk Register'!$E$5:$E$39,3,'Risk Register'!$F$5:$F$39,5)</f>
        <v/>
      </c>
    </row>
    <row r="17">
      <c r="B17" s="8" t="n">
        <v>2</v>
      </c>
      <c r="C17" s="12">
        <f>COUNTIFS('Risk Register'!$E$5:$E$39,2,'Risk Register'!$F$5:$F$39,1)</f>
        <v/>
      </c>
      <c r="D17" s="12">
        <f>COUNTIFS('Risk Register'!$E$5:$E$39,2,'Risk Register'!$F$5:$F$39,2)</f>
        <v/>
      </c>
      <c r="E17" s="9">
        <f>COUNTIFS('Risk Register'!$E$5:$E$39,2,'Risk Register'!$F$5:$F$39,3)</f>
        <v/>
      </c>
      <c r="F17" s="9">
        <f>COUNTIFS('Risk Register'!$E$5:$E$39,2,'Risk Register'!$F$5:$F$39,4)</f>
        <v/>
      </c>
      <c r="G17" s="10">
        <f>COUNTIFS('Risk Register'!$E$5:$E$39,2,'Risk Register'!$F$5:$F$39,5)</f>
        <v/>
      </c>
    </row>
    <row r="18">
      <c r="B18" s="8" t="n">
        <v>1</v>
      </c>
      <c r="C18" s="12">
        <f>COUNTIFS('Risk Register'!$E$5:$E$39,1,'Risk Register'!$F$5:$F$39,1)</f>
        <v/>
      </c>
      <c r="D18" s="12">
        <f>COUNTIFS('Risk Register'!$E$5:$E$39,1,'Risk Register'!$F$5:$F$39,2)</f>
        <v/>
      </c>
      <c r="E18" s="12">
        <f>COUNTIFS('Risk Register'!$E$5:$E$39,1,'Risk Register'!$F$5:$F$39,3)</f>
        <v/>
      </c>
      <c r="F18" s="12">
        <f>COUNTIFS('Risk Register'!$E$5:$E$39,1,'Risk Register'!$F$5:$F$39,4)</f>
        <v/>
      </c>
      <c r="G18" s="9">
        <f>COUNTIFS('Risk Register'!$E$5:$E$39,1,'Risk Register'!$F$5:$F$39,5)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2026-10-02T00:22:42Z</dcterms:created>
  <dcterms:modified xmlns:dcterms="http://purl.org/dc/terms/" xmlns:xsi="http://www.w3.org/2001/XMLSchema-instance" xsi:type="dcterms:W3CDTF">2026-10-02T00:22:42Z</dcterms:modified>
</cp:coreProperties>
</file>